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7cce5c52d90ffa/Documenti/Roma Capitale/Analisi rendiconto e SIOPE/Regolamenti e normative/Rottamazione quinques EE LL/Rendiconto Comune di Milano/"/>
    </mc:Choice>
  </mc:AlternateContent>
  <xr:revisionPtr revIDLastSave="29" documentId="8_{B33BF418-7433-400C-82D2-C75015B2EC61}" xr6:coauthVersionLast="47" xr6:coauthVersionMax="47" xr10:uidLastSave="{EECD0E3D-1AC1-4439-B726-C6D9D7B5196C}"/>
  <bookViews>
    <workbookView xWindow="-108" yWindow="-108" windowWidth="23256" windowHeight="12456" xr2:uid="{66A5FCBC-82ED-4149-A878-3BAEE433C39E}"/>
  </bookViews>
  <sheets>
    <sheet name="Foglio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K13" i="1"/>
  <c r="K9" i="1"/>
  <c r="K5" i="1"/>
  <c r="J17" i="1"/>
  <c r="J13" i="1"/>
  <c r="H13" i="1"/>
  <c r="J9" i="1"/>
  <c r="H9" i="1"/>
  <c r="J5" i="1"/>
  <c r="H5" i="1"/>
  <c r="I17" i="1"/>
  <c r="I9" i="1"/>
  <c r="I5" i="1"/>
  <c r="I16" i="1"/>
  <c r="H16" i="1"/>
  <c r="I12" i="1"/>
  <c r="H12" i="1"/>
  <c r="I8" i="1"/>
  <c r="H8" i="1"/>
  <c r="I4" i="1"/>
  <c r="H4" i="1"/>
  <c r="D6" i="1"/>
  <c r="G17" i="1"/>
  <c r="D17" i="1"/>
  <c r="G13" i="1"/>
  <c r="G9" i="1"/>
  <c r="G5" i="1"/>
  <c r="D13" i="1"/>
  <c r="D9" i="1"/>
  <c r="D5" i="1"/>
  <c r="D4" i="1"/>
  <c r="B12" i="1"/>
  <c r="E9" i="1"/>
  <c r="E5" i="1"/>
  <c r="C17" i="1"/>
  <c r="C13" i="1"/>
  <c r="C9" i="1"/>
  <c r="C5" i="1"/>
  <c r="F17" i="1"/>
  <c r="F9" i="1"/>
  <c r="F5" i="1"/>
  <c r="B9" i="1"/>
  <c r="B5" i="1"/>
  <c r="F16" i="1"/>
  <c r="E16" i="1"/>
  <c r="B16" i="1"/>
  <c r="C16" i="1"/>
  <c r="D16" i="1" s="1"/>
  <c r="F12" i="1"/>
  <c r="E12" i="1"/>
  <c r="C12" i="1"/>
  <c r="F8" i="1"/>
  <c r="E8" i="1"/>
  <c r="C8" i="1"/>
  <c r="B8" i="1"/>
  <c r="F4" i="1"/>
  <c r="E4" i="1"/>
  <c r="J8" i="1" l="1"/>
  <c r="J10" i="1" s="1"/>
  <c r="D12" i="1"/>
  <c r="D14" i="1" s="1"/>
  <c r="J4" i="1"/>
  <c r="J6" i="1" s="1"/>
  <c r="G8" i="1"/>
  <c r="G10" i="1" s="1"/>
  <c r="J16" i="1"/>
  <c r="J18" i="1" s="1"/>
  <c r="G12" i="1"/>
  <c r="G16" i="1"/>
  <c r="J12" i="1"/>
  <c r="J14" i="1" s="1"/>
  <c r="D8" i="1"/>
  <c r="G4" i="1"/>
  <c r="D18" i="1"/>
  <c r="K12" i="1" l="1"/>
  <c r="G14" i="1"/>
  <c r="K8" i="1"/>
  <c r="D10" i="1"/>
  <c r="K4" i="1"/>
  <c r="G6" i="1"/>
  <c r="G18" i="1"/>
  <c r="K16" i="1"/>
</calcChain>
</file>

<file path=xl/sharedStrings.xml><?xml version="1.0" encoding="utf-8"?>
<sst xmlns="http://schemas.openxmlformats.org/spreadsheetml/2006/main" count="25" uniqueCount="20">
  <si>
    <t>Voce</t>
  </si>
  <si>
    <t>IMU Roma</t>
  </si>
  <si>
    <t>IMU Milano</t>
  </si>
  <si>
    <t>Accertato</t>
  </si>
  <si>
    <t>Incassato</t>
  </si>
  <si>
    <t>Riscosso</t>
  </si>
  <si>
    <t>IMU scostamento incasso Roma/Milano</t>
  </si>
  <si>
    <t>Ta.Ri Roma</t>
  </si>
  <si>
    <t>Ta.Ri Milano</t>
  </si>
  <si>
    <t xml:space="preserve">Ta.Ri. Scostamento incasso Roma/Milano </t>
  </si>
  <si>
    <t>Sanzioni Codice della strada Roma</t>
  </si>
  <si>
    <t>Sanzioni Codice della strada Milano</t>
  </si>
  <si>
    <t>Sanzioni Codice della strada Scostamento incasso Roma/Milano</t>
  </si>
  <si>
    <t>Contributo di soggiorno  Roma</t>
  </si>
  <si>
    <t>Contributo di soggiorno Milano</t>
  </si>
  <si>
    <t>Contributo di soggiorno  Scostamento incasso Roma/Milano</t>
  </si>
  <si>
    <t>scost % inassato vs accertato RM vs MI</t>
  </si>
  <si>
    <t>* Incassato su Accertato</t>
  </si>
  <si>
    <t>media scostamenti I/A (*) nel triennio</t>
  </si>
  <si>
    <r>
      <rPr>
        <b/>
        <sz val="11"/>
        <color theme="1"/>
        <rFont val="Calibri"/>
        <family val="2"/>
        <scheme val="minor"/>
      </rPr>
      <t>Fonte dati:</t>
    </r>
    <r>
      <rPr>
        <sz val="11"/>
        <color theme="1"/>
        <rFont val="Calibri"/>
        <family val="2"/>
        <scheme val="minor"/>
      </rPr>
      <t xml:space="preserve"> Rendiconto annuale 2025 deliberati da Roma Capitale e dal Comune diMilano per quanto riguarda l'Accertato; SIOPE, la piattaforma del MEF per quanto riguarda  l'incassato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</si>
</sst>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5" xfId="0" applyBorder="1"/>
    <xf numFmtId="44" fontId="0" fillId="2" borderId="1" xfId="1" applyFont="1" applyFill="1" applyBorder="1"/>
    <xf numFmtId="44" fontId="0" fillId="2" borderId="2" xfId="1" applyFont="1" applyFill="1" applyBorder="1"/>
    <xf numFmtId="0" fontId="0" fillId="2" borderId="7" xfId="0" applyFill="1" applyBorder="1"/>
    <xf numFmtId="0" fontId="3" fillId="3" borderId="2" xfId="0" applyFont="1" applyFill="1" applyBorder="1"/>
    <xf numFmtId="0" fontId="0" fillId="3" borderId="4" xfId="0" applyFill="1" applyBorder="1"/>
    <xf numFmtId="0" fontId="0" fillId="3" borderId="2" xfId="0" applyFill="1" applyBorder="1"/>
    <xf numFmtId="0" fontId="2" fillId="3" borderId="1" xfId="0" applyFont="1" applyFill="1" applyBorder="1" applyAlignment="1">
      <alignment horizontal="center"/>
    </xf>
    <xf numFmtId="0" fontId="0" fillId="2" borderId="5" xfId="0" applyFill="1" applyBorder="1"/>
    <xf numFmtId="44" fontId="0" fillId="2" borderId="5" xfId="0" applyNumberFormat="1" applyFill="1" applyBorder="1"/>
    <xf numFmtId="44" fontId="0" fillId="2" borderId="5" xfId="1" applyFont="1" applyFill="1" applyBorder="1"/>
    <xf numFmtId="0" fontId="0" fillId="4" borderId="5" xfId="0" applyFill="1" applyBorder="1"/>
    <xf numFmtId="0" fontId="0" fillId="5" borderId="5" xfId="0" applyFill="1" applyBorder="1"/>
    <xf numFmtId="0" fontId="0" fillId="0" borderId="5" xfId="0" applyBorder="1" applyAlignment="1">
      <alignment horizontal="center"/>
    </xf>
    <xf numFmtId="44" fontId="0" fillId="4" borderId="5" xfId="1" applyFont="1" applyFill="1" applyBorder="1"/>
    <xf numFmtId="44" fontId="0" fillId="2" borderId="4" xfId="1" applyFont="1" applyFill="1" applyBorder="1"/>
    <xf numFmtId="10" fontId="0" fillId="2" borderId="5" xfId="2" applyNumberFormat="1" applyFont="1" applyFill="1" applyBorder="1" applyAlignment="1">
      <alignment horizontal="center"/>
    </xf>
    <xf numFmtId="10" fontId="0" fillId="4" borderId="5" xfId="2" applyNumberFormat="1" applyFont="1" applyFill="1" applyBorder="1" applyAlignment="1">
      <alignment horizontal="center"/>
    </xf>
    <xf numFmtId="10" fontId="0" fillId="5" borderId="5" xfId="0" applyNumberFormat="1" applyFill="1" applyBorder="1" applyAlignment="1">
      <alignment horizontal="center"/>
    </xf>
    <xf numFmtId="0" fontId="0" fillId="6" borderId="0" xfId="0" applyFill="1"/>
    <xf numFmtId="0" fontId="2" fillId="3" borderId="6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3" borderId="3" xfId="0" applyFill="1" applyBorder="1"/>
    <xf numFmtId="0" fontId="2" fillId="3" borderId="6" xfId="0" applyFont="1" applyFill="1" applyBorder="1" applyAlignment="1">
      <alignment horizontal="center" vertical="center" wrapText="1"/>
    </xf>
    <xf numFmtId="10" fontId="5" fillId="2" borderId="5" xfId="2" applyNumberFormat="1" applyFont="1" applyFill="1" applyBorder="1" applyAlignment="1">
      <alignment horizontal="center"/>
    </xf>
    <xf numFmtId="10" fontId="5" fillId="4" borderId="5" xfId="2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1" xfId="0" applyFont="1" applyBorder="1"/>
    <xf numFmtId="44" fontId="0" fillId="0" borderId="0" xfId="0" applyNumberFormat="1"/>
    <xf numFmtId="44" fontId="0" fillId="0" borderId="0" xfId="0" applyNumberFormat="1" applyBorder="1"/>
    <xf numFmtId="10" fontId="0" fillId="6" borderId="0" xfId="2" applyNumberFormat="1" applyFont="1" applyFill="1" applyBorder="1" applyAlignment="1">
      <alignment horizontal="center"/>
    </xf>
    <xf numFmtId="44" fontId="0" fillId="6" borderId="0" xfId="0" applyNumberFormat="1" applyFill="1" applyBorder="1"/>
    <xf numFmtId="44" fontId="0" fillId="6" borderId="0" xfId="1" applyFont="1" applyFill="1" applyBorder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nalisi%20e%20valutazioni/Raffronto%20accertamenti%20riscossioni%202019%202024-gm-bis.xlsx" TargetMode="External"/><Relationship Id="rId2" Type="http://schemas.openxmlformats.org/officeDocument/2006/relationships/externalLinkPath" Target="https://d.docs.live.net/117cce5c52d90ffa/Documenti/Roma%20Capitale/Analisi%20rendiconto%20e%20SIOPE/Analisi%20e%20valutazioni/Raffronto%20accertamenti%20riscossioni%202019%202024-gm-bis.xlsx" TargetMode="External"/><Relationship Id="rId1" Type="http://schemas.openxmlformats.org/officeDocument/2006/relationships/externalLinkPath" Target="/117cce5c52d90ffa/Documenti/Roma%20Capitale/Analisi%20rendiconto%20e%20SIOPE/Analisi%20e%20valutazioni/Raffronto%20accertamenti%20riscossioni%202019%202024-gm-b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verview"/>
      <sheetName val="IMUTASI"/>
      <sheetName val="CdS"/>
      <sheetName val="TARI"/>
      <sheetName val="Contributo di soggiorno"/>
    </sheetNames>
    <sheetDataSet>
      <sheetData sheetId="0">
        <row r="3">
          <cell r="J3">
            <v>1396174422.77</v>
          </cell>
          <cell r="K3">
            <v>1204124913.8</v>
          </cell>
          <cell r="L3">
            <v>1364631824.25</v>
          </cell>
          <cell r="M3">
            <v>1200701399.72</v>
          </cell>
        </row>
        <row r="4">
          <cell r="H4">
            <v>808968635.75999999</v>
          </cell>
          <cell r="I4">
            <v>724243151.32999992</v>
          </cell>
          <cell r="J4">
            <v>848245823.99000001</v>
          </cell>
          <cell r="K4">
            <v>826094116.09000003</v>
          </cell>
          <cell r="L4">
            <v>880221875.46000004</v>
          </cell>
          <cell r="M4">
            <v>774274600.79999995</v>
          </cell>
        </row>
        <row r="5">
          <cell r="I5">
            <v>172634305.39999998</v>
          </cell>
          <cell r="J5">
            <v>245566510.21000001</v>
          </cell>
          <cell r="K5">
            <v>168906662.66</v>
          </cell>
          <cell r="L5">
            <v>248522564.09999999</v>
          </cell>
          <cell r="M5">
            <v>154739199.16</v>
          </cell>
        </row>
        <row r="6">
          <cell r="I6">
            <v>162385956.30000001</v>
          </cell>
          <cell r="L6">
            <v>288476265.17000002</v>
          </cell>
          <cell r="M6">
            <v>260471373.13000003</v>
          </cell>
        </row>
      </sheetData>
      <sheetData sheetId="1"/>
      <sheetData sheetId="2">
        <row r="5">
          <cell r="F5">
            <v>265449024.19999999</v>
          </cell>
        </row>
      </sheetData>
      <sheetData sheetId="3"/>
      <sheetData sheetId="4">
        <row r="4">
          <cell r="F4">
            <v>213155477.06999999</v>
          </cell>
          <cell r="G4">
            <v>290857063.12</v>
          </cell>
        </row>
        <row r="7">
          <cell r="G7">
            <v>249318493.46999997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1B14E-E309-47B4-948F-FD1D27650A25}">
  <dimension ref="A1:K27"/>
  <sheetViews>
    <sheetView tabSelected="1" zoomScale="89" zoomScaleNormal="89" workbookViewId="0">
      <selection activeCell="E31" sqref="E31"/>
    </sheetView>
  </sheetViews>
  <sheetFormatPr defaultRowHeight="14.4" x14ac:dyDescent="0.3"/>
  <cols>
    <col min="1" max="1" width="53.33203125" customWidth="1"/>
    <col min="2" max="2" width="20" customWidth="1"/>
    <col min="3" max="3" width="19.6640625" customWidth="1"/>
    <col min="4" max="4" width="12.88671875" customWidth="1"/>
    <col min="5" max="5" width="21" customWidth="1"/>
    <col min="6" max="6" width="18.109375" customWidth="1"/>
    <col min="7" max="7" width="13.88671875" customWidth="1"/>
    <col min="8" max="8" width="19.44140625" customWidth="1"/>
    <col min="9" max="9" width="23.33203125" customWidth="1"/>
    <col min="10" max="10" width="12.88671875" customWidth="1"/>
    <col min="11" max="11" width="16" customWidth="1"/>
  </cols>
  <sheetData>
    <row r="1" spans="1:11" ht="15" thickBot="1" x14ac:dyDescent="0.35"/>
    <row r="2" spans="1:11" ht="21.6" thickBot="1" x14ac:dyDescent="0.45">
      <c r="B2" s="5"/>
      <c r="C2" s="24">
        <v>2023</v>
      </c>
      <c r="D2" s="6"/>
      <c r="E2" s="7"/>
      <c r="F2" s="24">
        <v>2024</v>
      </c>
      <c r="G2" s="25"/>
      <c r="H2" s="7"/>
      <c r="I2" s="24">
        <v>2025</v>
      </c>
      <c r="J2" s="26"/>
    </row>
    <row r="3" spans="1:11" ht="58.2" thickBot="1" x14ac:dyDescent="0.35">
      <c r="A3" s="8" t="s">
        <v>0</v>
      </c>
      <c r="B3" s="22" t="s">
        <v>3</v>
      </c>
      <c r="C3" s="22" t="s">
        <v>4</v>
      </c>
      <c r="D3" s="21" t="s">
        <v>16</v>
      </c>
      <c r="E3" s="23" t="s">
        <v>3</v>
      </c>
      <c r="F3" s="23" t="s">
        <v>5</v>
      </c>
      <c r="G3" s="21" t="s">
        <v>16</v>
      </c>
      <c r="H3" s="23" t="s">
        <v>3</v>
      </c>
      <c r="I3" s="23" t="s">
        <v>5</v>
      </c>
      <c r="J3" s="21" t="s">
        <v>16</v>
      </c>
      <c r="K3" s="27" t="s">
        <v>18</v>
      </c>
    </row>
    <row r="4" spans="1:11" ht="16.2" thickBot="1" x14ac:dyDescent="0.35">
      <c r="A4" s="4" t="s">
        <v>1</v>
      </c>
      <c r="B4" s="2">
        <v>1447827349.25</v>
      </c>
      <c r="C4" s="3">
        <v>1275020112.3</v>
      </c>
      <c r="D4" s="17">
        <f>(C4-B4)/B4</f>
        <v>-0.11935624578408277</v>
      </c>
      <c r="E4" s="16">
        <f>[1]Overview!$J$3</f>
        <v>1396174422.77</v>
      </c>
      <c r="F4" s="3">
        <f>[1]Overview!$K$3</f>
        <v>1204124913.8</v>
      </c>
      <c r="G4" s="17">
        <f>(F4-E4)/E4</f>
        <v>-0.13755409484509479</v>
      </c>
      <c r="H4" s="16">
        <f>[1]Overview!$L$3</f>
        <v>1364631824.25</v>
      </c>
      <c r="I4" s="3">
        <f>[1]Overview!$M$3</f>
        <v>1200701399.72</v>
      </c>
      <c r="J4" s="17">
        <f>(I4-H4)/H4</f>
        <v>-0.12012795071674071</v>
      </c>
      <c r="K4" s="28">
        <f>(D4+G4+J4)/3</f>
        <v>-0.12567943044863941</v>
      </c>
    </row>
    <row r="5" spans="1:11" ht="15.6" x14ac:dyDescent="0.3">
      <c r="A5" s="12" t="s">
        <v>2</v>
      </c>
      <c r="B5" s="15">
        <f>765725479.04+53379760.93</f>
        <v>819105239.96999991</v>
      </c>
      <c r="C5" s="15">
        <f>637724407.55+21998241</f>
        <v>659722648.54999995</v>
      </c>
      <c r="D5" s="18">
        <f>(C5-B5)/B5</f>
        <v>-0.1945813353920644</v>
      </c>
      <c r="E5" s="15">
        <f>777817854.1+65680432.26</f>
        <v>843498286.36000001</v>
      </c>
      <c r="F5" s="15">
        <f>905911992.81+35216159.09</f>
        <v>941128151.89999998</v>
      </c>
      <c r="G5" s="18">
        <f>(F5-E5)/E5</f>
        <v>0.11574399986194177</v>
      </c>
      <c r="H5" s="15">
        <f>776848468.85+81397703.19</f>
        <v>858246172.03999996</v>
      </c>
      <c r="I5" s="15">
        <f>776718199.67+44293259</f>
        <v>821011458.66999996</v>
      </c>
      <c r="J5" s="18">
        <f>(I5-H5)/H5</f>
        <v>-4.3384654173866354E-2</v>
      </c>
      <c r="K5" s="29">
        <f>(D5+G5+J5)/3</f>
        <v>-4.0740663234662994E-2</v>
      </c>
    </row>
    <row r="6" spans="1:11" ht="15.6" x14ac:dyDescent="0.3">
      <c r="A6" s="13" t="s">
        <v>6</v>
      </c>
      <c r="B6" s="13"/>
      <c r="C6" s="13"/>
      <c r="D6" s="19">
        <f>D4-D5</f>
        <v>7.5225089607981632E-2</v>
      </c>
      <c r="E6" s="13"/>
      <c r="F6" s="13"/>
      <c r="G6" s="19">
        <f>G4-G5</f>
        <v>-0.25329809470703657</v>
      </c>
      <c r="H6" s="13"/>
      <c r="I6" s="13"/>
      <c r="J6" s="19">
        <f>J4-J5</f>
        <v>-7.6743296542874345E-2</v>
      </c>
      <c r="K6" s="30"/>
    </row>
    <row r="7" spans="1:11" ht="15.6" x14ac:dyDescent="0.3">
      <c r="A7" s="1"/>
      <c r="B7" s="1"/>
      <c r="C7" s="1"/>
      <c r="D7" s="14"/>
      <c r="E7" s="1"/>
      <c r="F7" s="1"/>
      <c r="G7" s="1"/>
      <c r="H7" s="1"/>
      <c r="I7" s="1"/>
      <c r="J7" s="1"/>
      <c r="K7" s="30"/>
    </row>
    <row r="8" spans="1:11" ht="15.6" x14ac:dyDescent="0.3">
      <c r="A8" s="9" t="s">
        <v>7</v>
      </c>
      <c r="B8" s="10">
        <f>[1]Overview!$H$4</f>
        <v>808968635.75999999</v>
      </c>
      <c r="C8" s="10">
        <f>[1]Overview!$I$4</f>
        <v>724243151.32999992</v>
      </c>
      <c r="D8" s="17">
        <f>(C8-B8)/B8</f>
        <v>-0.10473271853166866</v>
      </c>
      <c r="E8" s="10">
        <f>[1]Overview!$J$4</f>
        <v>848245823.99000001</v>
      </c>
      <c r="F8" s="10">
        <f>[1]Overview!$K$4</f>
        <v>826094116.09000003</v>
      </c>
      <c r="G8" s="17">
        <f>(F8-E8)/E8</f>
        <v>-2.611472673782491E-2</v>
      </c>
      <c r="H8" s="10">
        <f>[1]Overview!$L$4</f>
        <v>880221875.46000004</v>
      </c>
      <c r="I8" s="10">
        <f>[1]Overview!$M$4</f>
        <v>774274600.79999995</v>
      </c>
      <c r="J8" s="17">
        <f>(I8-H8)/H8</f>
        <v>-0.12036428270387226</v>
      </c>
      <c r="K8" s="28">
        <f>(D8+G8+J8)/3</f>
        <v>-8.3737242657788605E-2</v>
      </c>
    </row>
    <row r="9" spans="1:11" ht="15.6" x14ac:dyDescent="0.3">
      <c r="A9" s="12" t="s">
        <v>8</v>
      </c>
      <c r="B9" s="15">
        <f>319563415.05+26900533.63</f>
        <v>346463948.68000001</v>
      </c>
      <c r="C9" s="15">
        <f>285203626.87+15875451.05</f>
        <v>301079077.92000002</v>
      </c>
      <c r="D9" s="18">
        <f>(C9-B9)/B9</f>
        <v>-0.13099449721367179</v>
      </c>
      <c r="E9" s="15">
        <f>322111673.29+19021367</f>
        <v>341133040.29000002</v>
      </c>
      <c r="F9" s="15">
        <f>322120152.22+19004197.33</f>
        <v>341124349.55000001</v>
      </c>
      <c r="G9" s="18">
        <f>(F9-E9)/E9</f>
        <v>-2.5476101618950384E-5</v>
      </c>
      <c r="H9" s="15">
        <f>304257291.15+20235151.92</f>
        <v>324492443.06999999</v>
      </c>
      <c r="I9" s="15">
        <f>290572729.26+20235151.92</f>
        <v>310807881.18000001</v>
      </c>
      <c r="J9" s="18">
        <f>(I9-H9)/H9</f>
        <v>-4.2172205184599416E-2</v>
      </c>
      <c r="K9" s="29">
        <f>(D9+G9+J9)/3</f>
        <v>-5.7730726166630053E-2</v>
      </c>
    </row>
    <row r="10" spans="1:11" ht="15.6" x14ac:dyDescent="0.3">
      <c r="A10" s="13" t="s">
        <v>9</v>
      </c>
      <c r="B10" s="13"/>
      <c r="C10" s="13"/>
      <c r="D10" s="19">
        <f>D8-D9</f>
        <v>2.6261778682003134E-2</v>
      </c>
      <c r="E10" s="13"/>
      <c r="F10" s="13"/>
      <c r="G10" s="19">
        <f>G8-G9</f>
        <v>-2.6089250636205961E-2</v>
      </c>
      <c r="H10" s="13"/>
      <c r="I10" s="13"/>
      <c r="J10" s="19">
        <f>J8-J9</f>
        <v>-7.8192077519272846E-2</v>
      </c>
      <c r="K10" s="30"/>
    </row>
    <row r="11" spans="1:11" ht="15.6" x14ac:dyDescent="0.3">
      <c r="A11" s="1"/>
      <c r="B11" s="1"/>
      <c r="C11" s="1"/>
      <c r="D11" s="14"/>
      <c r="E11" s="1"/>
      <c r="F11" s="1"/>
      <c r="G11" s="1"/>
      <c r="H11" s="1"/>
      <c r="I11" s="1"/>
      <c r="J11" s="1"/>
      <c r="K11" s="30"/>
    </row>
    <row r="12" spans="1:11" ht="15.6" x14ac:dyDescent="0.3">
      <c r="A12" s="9" t="s">
        <v>10</v>
      </c>
      <c r="B12" s="10">
        <f>[1]CdS!$F$5</f>
        <v>265449024.19999999</v>
      </c>
      <c r="C12" s="10">
        <f>[1]Overview!$I$5</f>
        <v>172634305.39999998</v>
      </c>
      <c r="D12" s="17">
        <f>(C12-B12)/B12</f>
        <v>-0.34965176112333213</v>
      </c>
      <c r="E12" s="10">
        <f>[1]Overview!$J$5</f>
        <v>245566510.21000001</v>
      </c>
      <c r="F12" s="10">
        <f>[1]Overview!$K$5</f>
        <v>168906662.66</v>
      </c>
      <c r="G12" s="17">
        <f>(F12-E12)/E12</f>
        <v>-0.31217549772745135</v>
      </c>
      <c r="H12" s="10">
        <f>[1]Overview!$L$5</f>
        <v>248522564.09999999</v>
      </c>
      <c r="I12" s="10">
        <f>[1]Overview!$M$5</f>
        <v>154739199.16</v>
      </c>
      <c r="J12" s="17">
        <f>(I12-H12)/H12</f>
        <v>-0.37736358177225165</v>
      </c>
      <c r="K12" s="28">
        <f>(D12+G12+J12)/3</f>
        <v>-0.34639694687434502</v>
      </c>
    </row>
    <row r="13" spans="1:11" ht="15.6" x14ac:dyDescent="0.3">
      <c r="A13" s="12" t="s">
        <v>11</v>
      </c>
      <c r="B13" s="15">
        <v>260900533.63</v>
      </c>
      <c r="C13" s="15">
        <f>147008717.23+21174.53</f>
        <v>147029891.75999999</v>
      </c>
      <c r="D13" s="18">
        <f>(C13-B13)/B13</f>
        <v>-0.4364523149327374</v>
      </c>
      <c r="E13" s="15">
        <v>348332951.80000001</v>
      </c>
      <c r="F13" s="15">
        <v>204576769.5</v>
      </c>
      <c r="G13" s="18">
        <f>(F13-E13)/E13</f>
        <v>-0.41269762609923716</v>
      </c>
      <c r="H13" s="15">
        <f>294467598.26+22201561.85</f>
        <v>316669160.11000001</v>
      </c>
      <c r="I13" s="15">
        <v>178594258.53999999</v>
      </c>
      <c r="J13" s="18">
        <f>(I13-H13)/H13</f>
        <v>-0.43602257170239606</v>
      </c>
      <c r="K13" s="29">
        <f>(D13+G13+J13)/3</f>
        <v>-0.42839083757812352</v>
      </c>
    </row>
    <row r="14" spans="1:11" ht="15.6" x14ac:dyDescent="0.3">
      <c r="A14" s="13" t="s">
        <v>12</v>
      </c>
      <c r="B14" s="13"/>
      <c r="C14" s="13"/>
      <c r="D14" s="19">
        <f>D12-D13</f>
        <v>8.6800553809405268E-2</v>
      </c>
      <c r="E14" s="13"/>
      <c r="F14" s="13"/>
      <c r="G14" s="19">
        <f>G12-G13</f>
        <v>0.10052212837178581</v>
      </c>
      <c r="H14" s="13"/>
      <c r="I14" s="13"/>
      <c r="J14" s="19">
        <f>J12-J13</f>
        <v>5.8658989930144401E-2</v>
      </c>
      <c r="K14" s="30"/>
    </row>
    <row r="15" spans="1:11" ht="15.6" x14ac:dyDescent="0.3">
      <c r="A15" s="1"/>
      <c r="B15" s="1"/>
      <c r="C15" s="1"/>
      <c r="D15" s="14"/>
      <c r="E15" s="1"/>
      <c r="F15" s="1"/>
      <c r="G15" s="1"/>
      <c r="H15" s="1"/>
      <c r="I15" s="1"/>
      <c r="J15" s="1"/>
      <c r="K15" s="30"/>
    </row>
    <row r="16" spans="1:11" ht="15.6" x14ac:dyDescent="0.3">
      <c r="A16" s="9" t="s">
        <v>13</v>
      </c>
      <c r="B16" s="10">
        <f>'[1]Contributo di soggiorno'!$F$4</f>
        <v>213155477.06999999</v>
      </c>
      <c r="C16" s="10">
        <f>[1]Overview!$I$6</f>
        <v>162385956.30000001</v>
      </c>
      <c r="D16" s="17">
        <f>(C16-B16)/B16</f>
        <v>-0.23818070015309686</v>
      </c>
      <c r="E16" s="11">
        <f>'[1]Contributo di soggiorno'!$G$4</f>
        <v>290857063.12</v>
      </c>
      <c r="F16" s="10">
        <f>'[1]Contributo di soggiorno'!$G$7</f>
        <v>249318493.46999997</v>
      </c>
      <c r="G16" s="17">
        <f>(F16-E16)/E16</f>
        <v>-0.14281437488372875</v>
      </c>
      <c r="H16" s="11">
        <f>[1]Overview!$L$6</f>
        <v>288476265.17000002</v>
      </c>
      <c r="I16" s="10">
        <f>[1]Overview!$M$6</f>
        <v>260471373.13000003</v>
      </c>
      <c r="J16" s="17">
        <f>(I16-H16)/H16</f>
        <v>-9.7078669621213434E-2</v>
      </c>
      <c r="K16" s="28">
        <f>(D16+G16+J16)/3</f>
        <v>-0.159357914886013</v>
      </c>
    </row>
    <row r="17" spans="1:11" ht="15.6" x14ac:dyDescent="0.3">
      <c r="A17" s="12" t="s">
        <v>14</v>
      </c>
      <c r="B17" s="15">
        <v>62659411.619999997</v>
      </c>
      <c r="C17" s="15">
        <f>62116665.8+1634.1</f>
        <v>62118299.899999999</v>
      </c>
      <c r="D17" s="18">
        <f>(C17-B17)/B17</f>
        <v>-8.6357612688990459E-3</v>
      </c>
      <c r="E17" s="15">
        <v>80176337.109999999</v>
      </c>
      <c r="F17" s="15">
        <f>76500781.73+42559.28</f>
        <v>76543341.010000005</v>
      </c>
      <c r="G17" s="18">
        <f>(F17-E17)/E17</f>
        <v>-4.5312572648655812E-2</v>
      </c>
      <c r="H17" s="15">
        <v>114000245.42</v>
      </c>
      <c r="I17" s="15">
        <f>109312880.06+1954.18</f>
        <v>109314834.24000001</v>
      </c>
      <c r="J17" s="18">
        <f>(I17-H17)/H17</f>
        <v>-4.1100009589786303E-2</v>
      </c>
      <c r="K17" s="29">
        <f>(D17+G17+J17)/3</f>
        <v>-3.1682781169113723E-2</v>
      </c>
    </row>
    <row r="18" spans="1:11" ht="15.6" x14ac:dyDescent="0.3">
      <c r="A18" s="13" t="s">
        <v>15</v>
      </c>
      <c r="B18" s="13"/>
      <c r="C18" s="13"/>
      <c r="D18" s="19">
        <f>D16-D17</f>
        <v>-0.22954493888419783</v>
      </c>
      <c r="E18" s="13"/>
      <c r="F18" s="13"/>
      <c r="G18" s="19">
        <f>G16-G17</f>
        <v>-9.7501802235072932E-2</v>
      </c>
      <c r="H18" s="13"/>
      <c r="I18" s="13"/>
      <c r="J18" s="19">
        <f>J16-J17</f>
        <v>-5.5978660031427131E-2</v>
      </c>
      <c r="K18" s="30"/>
    </row>
    <row r="21" spans="1:11" ht="15" thickBot="1" x14ac:dyDescent="0.35"/>
    <row r="22" spans="1:11" ht="15" thickBot="1" x14ac:dyDescent="0.35">
      <c r="A22" s="31" t="s">
        <v>17</v>
      </c>
      <c r="B22" s="20"/>
    </row>
    <row r="23" spans="1:11" x14ac:dyDescent="0.3">
      <c r="A23" t="s">
        <v>19</v>
      </c>
      <c r="B23" s="20"/>
      <c r="H23" s="33"/>
      <c r="I23" s="33"/>
      <c r="J23" s="34"/>
      <c r="K23" s="32"/>
    </row>
    <row r="24" spans="1:11" x14ac:dyDescent="0.3">
      <c r="H24" s="35"/>
      <c r="I24" s="35"/>
      <c r="J24" s="34"/>
      <c r="K24" s="32"/>
    </row>
    <row r="25" spans="1:11" x14ac:dyDescent="0.3">
      <c r="H25" s="35"/>
      <c r="I25" s="35"/>
      <c r="J25" s="34"/>
      <c r="K25" s="32"/>
    </row>
    <row r="26" spans="1:11" x14ac:dyDescent="0.3">
      <c r="H26" s="36"/>
      <c r="I26" s="35"/>
      <c r="J26" s="34"/>
      <c r="K26" s="32"/>
    </row>
    <row r="27" spans="1:11" x14ac:dyDescent="0.3">
      <c r="H27" s="20"/>
      <c r="I27" s="20"/>
      <c r="J27" s="20"/>
      <c r="K27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Masia</dc:creator>
  <cp:lastModifiedBy>Giovanni Masia</cp:lastModifiedBy>
  <dcterms:created xsi:type="dcterms:W3CDTF">2026-08-15T07:12:02Z</dcterms:created>
  <dcterms:modified xsi:type="dcterms:W3CDTF">2026-09-26T14:34:37Z</dcterms:modified>
</cp:coreProperties>
</file>